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60" windowHeight="1068" tabRatio="665" activeTab="0"/>
  </bookViews>
  <sheets>
    <sheet name="Paredes y techos resonantes" sheetId="1" r:id="rId1"/>
    <sheet name="Diseño de paneles vibrantes" sheetId="2" r:id="rId2"/>
    <sheet name="Diseño de paneles perforados" sheetId="3" r:id="rId3"/>
  </sheets>
  <definedNames>
    <definedName name="_Key1" hidden="1">'Paredes y techos resonantes'!$C$18:$C$23</definedName>
    <definedName name="_Order1" hidden="1">255</definedName>
    <definedName name="_xlnm.Print_Area" localSheetId="0">'Paredes y techos resonantes'!$B$52:$D$71</definedName>
    <definedName name="_xlnm.Print_Area">'Paredes y techos resonantes'!$B$52:$D$71</definedName>
    <definedName name="HelmholtzPanelAbsorber" localSheetId="2">'Diseño de paneles perforados'!$E$9</definedName>
    <definedName name="PanelAbsorber" localSheetId="1">'Diseño de paneles vibrantes'!$A$18</definedName>
    <definedName name="Print_Area_MI" localSheetId="0">'Paredes y techos resonantes'!$B$52:$D$71</definedName>
    <definedName name="PRINT_AREA_MI">'Paredes y techos resonantes'!$B$52:$D$71</definedName>
    <definedName name="slotAbsorber" localSheetId="0">'Paredes y techos resonantes'!$B$25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Jos? Luis</author>
  </authors>
  <commentList>
    <comment ref="A6" authorId="0">
      <text>
        <r>
          <rPr>
            <b/>
            <sz val="8"/>
            <rFont val="Tahoma"/>
            <family val="0"/>
          </rPr>
          <t>Seleccionar el tipo de tablero usado en función de su espesor</t>
        </r>
      </text>
    </comment>
    <comment ref="C6" authorId="0">
      <text>
        <r>
          <rPr>
            <sz val="8"/>
            <rFont val="Tahoma"/>
            <family val="0"/>
          </rPr>
          <t>Indicar, mediante la barra de desplazamiento superior, los Kg/m2 que se añaden al tablero. Por ejemplo tela asfáltica, tejidos, alfombras, etc</t>
        </r>
      </text>
    </comment>
    <comment ref="E6" authorId="0">
      <text>
        <r>
          <rPr>
            <b/>
            <sz val="8"/>
            <rFont val="Tahoma"/>
            <family val="0"/>
          </rPr>
          <t>Indicar, mediante la barra de desplazamiento superior, la distancia a la que se colocará el panel vibrante.</t>
        </r>
      </text>
    </comment>
  </commentList>
</comments>
</file>

<file path=xl/sharedStrings.xml><?xml version="1.0" encoding="utf-8"?>
<sst xmlns="http://schemas.openxmlformats.org/spreadsheetml/2006/main" count="93" uniqueCount="84">
  <si>
    <t>Ancho</t>
  </si>
  <si>
    <t>Diámetro</t>
  </si>
  <si>
    <t>m3</t>
  </si>
  <si>
    <t>Hz</t>
  </si>
  <si>
    <t>cm</t>
  </si>
  <si>
    <t>m</t>
  </si>
  <si>
    <t>Largo</t>
  </si>
  <si>
    <t>Temp ºC:</t>
  </si>
  <si>
    <t>V Sonido m/s:</t>
  </si>
  <si>
    <t>mm</t>
  </si>
  <si>
    <t>Kg/m3</t>
  </si>
  <si>
    <t>Kg/m2</t>
  </si>
  <si>
    <t>Volumen</t>
  </si>
  <si>
    <t>Panel Empleado</t>
  </si>
  <si>
    <t>Kg/m2 extra</t>
  </si>
  <si>
    <t>Kg/m2 TOTAL</t>
  </si>
  <si>
    <t>Distancia mm</t>
  </si>
  <si>
    <t>Distancia cm</t>
  </si>
  <si>
    <t>Slot width.</t>
  </si>
  <si>
    <t>Slat width.</t>
  </si>
  <si>
    <t>Depth from wall.</t>
  </si>
  <si>
    <t>Slat Depth.</t>
  </si>
  <si>
    <t>Effective depth of Slot</t>
  </si>
  <si>
    <t>cm2</t>
  </si>
  <si>
    <t>m2</t>
  </si>
  <si>
    <t>cm3</t>
  </si>
  <si>
    <t>Medidas recinto</t>
  </si>
  <si>
    <t>Espesor tablero</t>
  </si>
  <si>
    <t>Frecuencia  Hz</t>
  </si>
  <si>
    <t>Ud</t>
  </si>
  <si>
    <t>Profundo</t>
  </si>
  <si>
    <t>Espesor efectivo</t>
  </si>
  <si>
    <t>Superficie</t>
  </si>
  <si>
    <t>Sup. Orificio</t>
  </si>
  <si>
    <t>Medidas Orificios</t>
  </si>
  <si>
    <t>Nº de Orificios</t>
  </si>
  <si>
    <t>Sup. Total Orificios</t>
  </si>
  <si>
    <t>% Perforación de Panel</t>
  </si>
  <si>
    <t>Tipos de Tableros</t>
  </si>
  <si>
    <t>Frecuencia Resonante Hz</t>
  </si>
  <si>
    <t>MDF</t>
  </si>
  <si>
    <t>CÁLCULO DE TECHOS Y PAREDES RESONANTES</t>
  </si>
  <si>
    <t>la frecuencia resonante deseada.</t>
  </si>
  <si>
    <t>Anchura de la ranura</t>
  </si>
  <si>
    <t>Profundidad hasta la pared</t>
  </si>
  <si>
    <t>Profundidad del listón</t>
  </si>
  <si>
    <t>Profundidad efectiva de la ranura</t>
  </si>
  <si>
    <t>o bien mover las barras de desplazamiento hasta conseguir</t>
  </si>
  <si>
    <t>Frecuencia de absorción</t>
  </si>
  <si>
    <t>Sección  y detalles del resonador</t>
  </si>
  <si>
    <t xml:space="preserve">resonador acorde con nuestras necesidades. Además, si combinamos dos distancias o más hasta </t>
  </si>
  <si>
    <t xml:space="preserve">la pared o techo, podemos tener un resonador con un margen de absorción tan amplio como </t>
  </si>
  <si>
    <t>Jugando con los valores de anchuras de listón, ranuras y profundidades se puede crear un</t>
  </si>
  <si>
    <t>queramos. Véase el siguiente dibujo</t>
  </si>
  <si>
    <t>Lo importante es que la cavidad creada sea hermética y que solo presente las ranuras o huecos</t>
  </si>
  <si>
    <t>deseados. Cualquier fuga de aire que tenga mermará el rendimiento del resonador.</t>
  </si>
  <si>
    <t>Anchura del listón</t>
  </si>
  <si>
    <t>Conversión</t>
  </si>
  <si>
    <t>Espesor mm</t>
  </si>
  <si>
    <t>Se trata de construir un recinto hermético, con las</t>
  </si>
  <si>
    <t>medidas que nos sean convenientes, al que efectuaremos</t>
  </si>
  <si>
    <t>unos orificios en número y diámetro necesario, para</t>
  </si>
  <si>
    <t>absorber la frecuencia a tratar.</t>
  </si>
  <si>
    <t>Se puede introducir en el interior algún tipo de material</t>
  </si>
  <si>
    <t>absorbente, como fibra de vidrio, debiendo estar éste</t>
  </si>
  <si>
    <t>separado del fondo del recinto por algún separador.</t>
  </si>
  <si>
    <t>La inclusión de material absorbente disminuirá el</t>
  </si>
  <si>
    <t>rendimiento pero ampliará el margen de actuación.</t>
  </si>
  <si>
    <t>El recinto puede ser embutido o encastrado e la pared</t>
  </si>
  <si>
    <t>Es importante que el recinto sea hermético, que no</t>
  </si>
  <si>
    <t xml:space="preserve">presente ninguna fuga de aire salvo los orificios </t>
  </si>
  <si>
    <t>necesarios para su funcionamiento.</t>
  </si>
  <si>
    <t>o bien tratarse de un cajón independiente.</t>
  </si>
  <si>
    <t>Consiste en construir un recinto hermético, independiente o</t>
  </si>
  <si>
    <t>encastrado en la pared o techo, con una lámina de material</t>
  </si>
  <si>
    <t>que resonará a una determinada frecuencia, absorbiéndola.</t>
  </si>
  <si>
    <t>A dicha lámina se le puede añadir masa extra, que puede ser</t>
  </si>
  <si>
    <t>tela asfáltica, tejido pesado, etc. con el fin de variar su frecuencia</t>
  </si>
  <si>
    <t>resonante.</t>
  </si>
  <si>
    <t>El recinto debe ser hermético y no presentar fugas de aire.</t>
  </si>
  <si>
    <t>CÁLCULO DE PANELES VIBRANTES</t>
  </si>
  <si>
    <t>CÁLCULO DE PANELES PERFORADOS</t>
  </si>
  <si>
    <t>http://www.ethanwiner.com/default.asp</t>
  </si>
  <si>
    <t>El diseño de estos absorbentes corresponde a Ethan Winer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</si>
</sst>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-* #,##0.000\ _D_M_-;\-* #,##0.000\ _D_M_-;_-* &quot;-&quot;??\ _D_M_-;_-@_-"/>
    <numFmt numFmtId="186" formatCode="#,##0.000"/>
    <numFmt numFmtId="187" formatCode="#,##0.000000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#,##0.000000000000000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0.0000_)"/>
    <numFmt numFmtId="216" formatCode="0.00_)"/>
    <numFmt numFmtId="217" formatCode="0_)"/>
    <numFmt numFmtId="218" formatCode="#,##0.00_);\(#,##0.00\)"/>
    <numFmt numFmtId="219" formatCode="#,##0.0000_);\(#,##0.0000\)"/>
    <numFmt numFmtId="220" formatCode="0.0_)"/>
    <numFmt numFmtId="221" formatCode="0.0000E+00"/>
    <numFmt numFmtId="222" formatCode="0.000E+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name val="Courier"/>
      <family val="0"/>
    </font>
    <font>
      <sz val="11"/>
      <color indexed="6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4"/>
      <color indexed="9"/>
      <name val="Times New Roman"/>
      <family val="1"/>
    </font>
    <font>
      <b/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8"/>
      <color indexed="8"/>
      <name val="Verdana"/>
      <family val="2"/>
    </font>
    <font>
      <b/>
      <sz val="18"/>
      <color indexed="9"/>
      <name val="Times New Roman"/>
      <family val="1"/>
    </font>
    <font>
      <b/>
      <u val="single"/>
      <sz val="12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2" borderId="0" xfId="21" applyFill="1">
      <alignment/>
      <protection/>
    </xf>
    <xf numFmtId="0" fontId="7" fillId="0" borderId="0" xfId="21">
      <alignment/>
      <protection/>
    </xf>
    <xf numFmtId="0" fontId="8" fillId="0" borderId="0" xfId="21" applyFont="1" applyFill="1" applyAlignment="1" applyProtection="1">
      <alignment horizontal="left"/>
      <protection/>
    </xf>
    <xf numFmtId="0" fontId="7" fillId="0" borderId="0" xfId="21" applyFill="1">
      <alignment/>
      <protection/>
    </xf>
    <xf numFmtId="0" fontId="7" fillId="3" borderId="0" xfId="21" applyFill="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 applyProtection="1">
      <alignment horizontal="center"/>
      <protection/>
    </xf>
    <xf numFmtId="0" fontId="9" fillId="0" borderId="0" xfId="21" applyFont="1" applyAlignment="1" applyProtection="1">
      <alignment horizontal="left"/>
      <protection/>
    </xf>
    <xf numFmtId="0" fontId="9" fillId="0" borderId="0" xfId="21" applyFont="1" applyAlignment="1" applyProtection="1">
      <alignment horizontal="center"/>
      <protection/>
    </xf>
    <xf numFmtId="0" fontId="9" fillId="4" borderId="0" xfId="21" applyFont="1" applyFill="1" applyAlignment="1" applyProtection="1">
      <alignment horizontal="center"/>
      <protection/>
    </xf>
    <xf numFmtId="0" fontId="9" fillId="0" borderId="0" xfId="21" applyFont="1" applyAlignment="1">
      <alignment horizontal="center"/>
      <protection/>
    </xf>
    <xf numFmtId="0" fontId="11" fillId="2" borderId="0" xfId="21" applyFont="1" applyFill="1" applyAlignment="1" applyProtection="1">
      <alignment horizontal="left"/>
      <protection/>
    </xf>
    <xf numFmtId="220" fontId="13" fillId="2" borderId="0" xfId="21" applyNumberFormat="1" applyFont="1" applyFill="1" applyProtection="1">
      <alignment/>
      <protection/>
    </xf>
    <xf numFmtId="0" fontId="9" fillId="0" borderId="0" xfId="21" applyFont="1" applyProtection="1">
      <alignment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>
      <alignment/>
      <protection/>
    </xf>
    <xf numFmtId="218" fontId="9" fillId="0" borderId="0" xfId="21" applyNumberFormat="1" applyFont="1" applyProtection="1">
      <alignment/>
      <protection/>
    </xf>
    <xf numFmtId="219" fontId="9" fillId="0" borderId="0" xfId="21" applyNumberFormat="1" applyFont="1" applyProtection="1">
      <alignment/>
      <protection/>
    </xf>
    <xf numFmtId="218" fontId="14" fillId="0" borderId="0" xfId="21" applyNumberFormat="1" applyFont="1" applyAlignment="1" applyProtection="1">
      <alignment horizontal="left"/>
      <protection/>
    </xf>
    <xf numFmtId="0" fontId="14" fillId="0" borderId="0" xfId="21" applyFont="1">
      <alignment/>
      <protection/>
    </xf>
    <xf numFmtId="0" fontId="14" fillId="0" borderId="0" xfId="21" applyFont="1" applyAlignment="1" applyProtection="1">
      <alignment horizontal="left"/>
      <protection/>
    </xf>
    <xf numFmtId="218" fontId="15" fillId="0" borderId="0" xfId="21" applyNumberFormat="1" applyFont="1" applyAlignment="1" applyProtection="1">
      <alignment horizontal="center"/>
      <protection/>
    </xf>
    <xf numFmtId="0" fontId="15" fillId="0" borderId="0" xfId="21" applyFont="1" applyAlignment="1" applyProtection="1">
      <alignment horizontal="left"/>
      <protection/>
    </xf>
    <xf numFmtId="0" fontId="15" fillId="0" borderId="0" xfId="21" applyFont="1" applyAlignment="1" applyProtection="1">
      <alignment horizontal="center"/>
      <protection/>
    </xf>
    <xf numFmtId="217" fontId="9" fillId="0" borderId="0" xfId="21" applyNumberFormat="1" applyFont="1" applyProtection="1">
      <alignment/>
      <protection/>
    </xf>
    <xf numFmtId="0" fontId="14" fillId="0" borderId="0" xfId="21" applyFont="1" applyAlignment="1" applyProtection="1">
      <alignment horizontal="center"/>
      <protection/>
    </xf>
    <xf numFmtId="0" fontId="7" fillId="0" borderId="0" xfId="21" applyProtection="1">
      <alignment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77" fontId="0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8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9" fillId="0" borderId="0" xfId="21" applyFont="1" applyAlignment="1">
      <alignment horizontal="left"/>
      <protection/>
    </xf>
    <xf numFmtId="0" fontId="18" fillId="0" borderId="0" xfId="0" applyFont="1" applyAlignment="1">
      <alignment horizontal="center" wrapText="1"/>
    </xf>
    <xf numFmtId="0" fontId="0" fillId="0" borderId="0" xfId="21" applyFont="1">
      <alignment/>
      <protection/>
    </xf>
    <xf numFmtId="0" fontId="5" fillId="2" borderId="0" xfId="21" applyFont="1" applyFill="1" applyAlignment="1" applyProtection="1">
      <alignment horizontal="left"/>
      <protection/>
    </xf>
    <xf numFmtId="0" fontId="1" fillId="5" borderId="0" xfId="21" applyFont="1" applyFill="1" applyAlignment="1" applyProtection="1">
      <alignment horizontal="left"/>
      <protection/>
    </xf>
    <xf numFmtId="0" fontId="1" fillId="5" borderId="0" xfId="21" applyFont="1" applyFill="1" applyAlignment="1" applyProtection="1">
      <alignment horizontal="center"/>
      <protection/>
    </xf>
    <xf numFmtId="0" fontId="9" fillId="6" borderId="0" xfId="21" applyFont="1" applyFill="1" applyAlignment="1" applyProtection="1">
      <alignment horizontal="center"/>
      <protection/>
    </xf>
    <xf numFmtId="0" fontId="19" fillId="2" borderId="0" xfId="21" applyFont="1" applyFill="1" applyAlignment="1" applyProtection="1">
      <alignment horizontal="left"/>
      <protection/>
    </xf>
    <xf numFmtId="217" fontId="11" fillId="2" borderId="0" xfId="21" applyNumberFormat="1" applyFont="1" applyFill="1" applyAlignment="1" applyProtection="1">
      <alignment horizontal="center"/>
      <protection/>
    </xf>
    <xf numFmtId="0" fontId="20" fillId="0" borderId="0" xfId="21" applyFont="1" applyAlignment="1" applyProtection="1">
      <alignment horizontal="center"/>
      <protection hidden="1"/>
    </xf>
    <xf numFmtId="215" fontId="21" fillId="0" borderId="0" xfId="21" applyNumberFormat="1" applyFont="1" applyProtection="1">
      <alignment/>
      <protection hidden="1"/>
    </xf>
    <xf numFmtId="216" fontId="21" fillId="0" borderId="0" xfId="21" applyNumberFormat="1" applyFont="1" applyProtection="1">
      <alignment/>
      <protection hidden="1"/>
    </xf>
    <xf numFmtId="0" fontId="0" fillId="0" borderId="0" xfId="0" applyAlignment="1">
      <alignment horizontal="center" wrapText="1"/>
    </xf>
    <xf numFmtId="0" fontId="11" fillId="0" borderId="0" xfId="21" applyFont="1" applyFill="1" applyAlignment="1">
      <alignment horizont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220" fontId="13" fillId="0" borderId="0" xfId="21" applyNumberFormat="1" applyFont="1" applyFill="1" applyBorder="1" applyProtection="1">
      <alignment/>
      <protection/>
    </xf>
    <xf numFmtId="217" fontId="11" fillId="0" borderId="0" xfId="21" applyNumberFormat="1" applyFont="1" applyFill="1" applyBorder="1" applyAlignment="1" applyProtection="1">
      <alignment horizontal="center"/>
      <protection/>
    </xf>
    <xf numFmtId="2" fontId="13" fillId="2" borderId="0" xfId="21" applyNumberFormat="1" applyFont="1" applyFill="1">
      <alignment/>
      <protection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 applyProtection="1">
      <alignment horizontal="center"/>
      <protection/>
    </xf>
    <xf numFmtId="0" fontId="11" fillId="2" borderId="0" xfId="21" applyFont="1" applyFill="1" applyAlignment="1" applyProtection="1">
      <alignment horizontal="center"/>
      <protection/>
    </xf>
    <xf numFmtId="0" fontId="12" fillId="2" borderId="0" xfId="21" applyFont="1" applyFill="1" applyAlignment="1">
      <alignment horizontal="center"/>
      <protection/>
    </xf>
    <xf numFmtId="220" fontId="13" fillId="2" borderId="0" xfId="21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 horizontal="left"/>
    </xf>
    <xf numFmtId="2" fontId="13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75" fontId="0" fillId="2" borderId="0" xfId="0" applyNumberFormat="1" applyFont="1" applyFill="1" applyBorder="1" applyAlignment="1">
      <alignment horizontal="left"/>
    </xf>
    <xf numFmtId="181" fontId="0" fillId="2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9" fontId="16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7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1" fillId="2" borderId="0" xfId="21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13" fillId="2" borderId="0" xfId="2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elmholt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2</xdr:row>
      <xdr:rowOff>200025</xdr:rowOff>
    </xdr:from>
    <xdr:to>
      <xdr:col>7</xdr:col>
      <xdr:colOff>619125</xdr:colOff>
      <xdr:row>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14375"/>
          <a:ext cx="2933700" cy="19621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133350</xdr:rowOff>
    </xdr:from>
    <xdr:to>
      <xdr:col>7</xdr:col>
      <xdr:colOff>228600</xdr:colOff>
      <xdr:row>35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572000"/>
          <a:ext cx="62103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28575</xdr:rowOff>
    </xdr:from>
    <xdr:to>
      <xdr:col>3</xdr:col>
      <xdr:colOff>514350</xdr:colOff>
      <xdr:row>20</xdr:row>
      <xdr:rowOff>104775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90775"/>
          <a:ext cx="3228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9525</xdr:rowOff>
    </xdr:from>
    <xdr:to>
      <xdr:col>10</xdr:col>
      <xdr:colOff>19050</xdr:colOff>
      <xdr:row>59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371725"/>
          <a:ext cx="4895850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5</xdr:row>
      <xdr:rowOff>47625</xdr:rowOff>
    </xdr:from>
    <xdr:to>
      <xdr:col>11</xdr:col>
      <xdr:colOff>352425</xdr:colOff>
      <xdr:row>12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81075"/>
          <a:ext cx="3667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 transitionEvaluation="1"/>
  <dimension ref="A1:Q71"/>
  <sheetViews>
    <sheetView showGridLines="0" tabSelected="1" workbookViewId="0" topLeftCell="A1">
      <selection activeCell="B2" sqref="B2"/>
    </sheetView>
  </sheetViews>
  <sheetFormatPr defaultColWidth="11.00390625" defaultRowHeight="12.75"/>
  <cols>
    <col min="1" max="1" width="32.8515625" style="69" customWidth="1"/>
    <col min="2" max="2" width="25.00390625" style="14" customWidth="1"/>
    <col min="3" max="3" width="8.7109375" style="14" customWidth="1"/>
    <col min="4" max="4" width="9.140625" style="14" bestFit="1" customWidth="1"/>
    <col min="5" max="5" width="8.421875" style="14" customWidth="1"/>
    <col min="6" max="6" width="21.7109375" style="14" customWidth="1"/>
    <col min="7" max="27" width="16.7109375" style="14" customWidth="1"/>
    <col min="28" max="16384" width="10.28125" style="14" customWidth="1"/>
  </cols>
  <sheetData>
    <row r="1" spans="1:8" ht="24" customHeight="1">
      <c r="A1" s="70"/>
      <c r="B1" s="74" t="s">
        <v>41</v>
      </c>
      <c r="C1" s="13"/>
      <c r="D1" s="13"/>
      <c r="E1" s="13"/>
      <c r="F1" s="13"/>
      <c r="G1" s="13"/>
      <c r="H1" s="13"/>
    </row>
    <row r="2" spans="2:7" ht="16.5" customHeight="1">
      <c r="B2" s="15"/>
      <c r="C2" s="16"/>
      <c r="D2" s="16"/>
      <c r="E2" s="16"/>
      <c r="F2" s="16"/>
      <c r="G2" s="16"/>
    </row>
    <row r="3" spans="2:7" ht="16.5" customHeight="1">
      <c r="B3" s="15" t="s">
        <v>47</v>
      </c>
      <c r="C3" s="16"/>
      <c r="D3" s="16"/>
      <c r="E3" s="16"/>
      <c r="F3" s="16"/>
      <c r="G3" s="16"/>
    </row>
    <row r="4" spans="2:7" ht="16.5" customHeight="1">
      <c r="B4" s="15" t="s">
        <v>42</v>
      </c>
      <c r="C4" s="16"/>
      <c r="D4" s="16"/>
      <c r="E4" s="16"/>
      <c r="F4" s="16"/>
      <c r="G4" s="17"/>
    </row>
    <row r="5" spans="2:7" ht="16.5" customHeight="1">
      <c r="B5" s="15"/>
      <c r="C5" s="16"/>
      <c r="D5" s="16"/>
      <c r="E5" s="16"/>
      <c r="F5" s="16"/>
      <c r="G5" s="17"/>
    </row>
    <row r="6" spans="2:17" ht="15.75">
      <c r="B6" s="18"/>
      <c r="C6" s="18"/>
      <c r="D6" s="19" t="s">
        <v>9</v>
      </c>
      <c r="E6" s="19" t="s">
        <v>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">
      <c r="A7" s="87" t="s">
        <v>43</v>
      </c>
      <c r="B7" s="88" t="s">
        <v>18</v>
      </c>
      <c r="C7" s="21"/>
      <c r="D7" s="22">
        <v>3</v>
      </c>
      <c r="E7" s="73">
        <f>D7/10</f>
        <v>0.3</v>
      </c>
      <c r="G7" s="18"/>
      <c r="H7" s="67"/>
      <c r="I7" s="67"/>
      <c r="J7" s="18"/>
      <c r="K7" s="18"/>
      <c r="L7" s="18"/>
      <c r="M7" s="18"/>
      <c r="N7" s="18"/>
      <c r="O7" s="18"/>
      <c r="P7" s="18"/>
      <c r="Q7" s="18"/>
    </row>
    <row r="8" spans="1:17" ht="15">
      <c r="A8" s="87" t="s">
        <v>56</v>
      </c>
      <c r="B8" s="88" t="s">
        <v>19</v>
      </c>
      <c r="C8" s="21"/>
      <c r="D8" s="22">
        <v>122</v>
      </c>
      <c r="E8" s="73">
        <f>D8/10</f>
        <v>12.2</v>
      </c>
      <c r="G8" s="18"/>
      <c r="H8" s="67"/>
      <c r="I8" s="67"/>
      <c r="J8" s="18"/>
      <c r="K8" s="18"/>
      <c r="L8" s="18"/>
      <c r="M8" s="18"/>
      <c r="N8" s="18"/>
      <c r="O8" s="18"/>
      <c r="P8" s="18"/>
      <c r="Q8" s="18"/>
    </row>
    <row r="9" spans="1:17" ht="15">
      <c r="A9" s="87" t="s">
        <v>44</v>
      </c>
      <c r="B9" s="88" t="s">
        <v>20</v>
      </c>
      <c r="C9" s="21"/>
      <c r="D9" s="22">
        <v>9</v>
      </c>
      <c r="E9" s="73">
        <f>D9/10</f>
        <v>0.9</v>
      </c>
      <c r="G9" s="18"/>
      <c r="H9" s="67"/>
      <c r="I9" s="67"/>
      <c r="J9" s="18"/>
      <c r="K9" s="18"/>
      <c r="L9" s="18"/>
      <c r="M9" s="18"/>
      <c r="N9" s="18"/>
      <c r="O9" s="18"/>
      <c r="P9" s="18"/>
      <c r="Q9" s="18"/>
    </row>
    <row r="10" spans="1:17" ht="15">
      <c r="A10" s="87" t="s">
        <v>45</v>
      </c>
      <c r="B10" s="88" t="s">
        <v>21</v>
      </c>
      <c r="C10" s="23"/>
      <c r="D10" s="22">
        <v>10</v>
      </c>
      <c r="E10" s="73">
        <f>D10/10</f>
        <v>1</v>
      </c>
      <c r="G10" s="18"/>
      <c r="H10" s="67"/>
      <c r="I10" s="67"/>
      <c r="J10" s="18"/>
      <c r="K10" s="18"/>
      <c r="L10" s="18"/>
      <c r="M10" s="18"/>
      <c r="N10" s="18"/>
      <c r="O10" s="18"/>
      <c r="P10" s="18"/>
      <c r="Q10" s="18"/>
    </row>
    <row r="11" spans="1:17" ht="15">
      <c r="A11" s="71" t="s">
        <v>46</v>
      </c>
      <c r="B11" s="71" t="s">
        <v>22</v>
      </c>
      <c r="C11" s="72"/>
      <c r="D11" s="72">
        <f>+D10*1.2</f>
        <v>12</v>
      </c>
      <c r="E11" s="72">
        <f>D11/10</f>
        <v>1.2</v>
      </c>
      <c r="G11" s="18"/>
      <c r="H11" s="67"/>
      <c r="I11" s="67"/>
      <c r="J11" s="18"/>
      <c r="K11" s="18"/>
      <c r="L11" s="18"/>
      <c r="M11" s="18"/>
      <c r="N11" s="18"/>
      <c r="O11" s="18"/>
      <c r="P11" s="18"/>
      <c r="Q11" s="18"/>
    </row>
    <row r="12" spans="7:17" ht="15">
      <c r="G12" s="18"/>
      <c r="H12" s="67"/>
      <c r="I12" s="67"/>
      <c r="J12" s="18"/>
      <c r="K12" s="18"/>
      <c r="L12" s="18"/>
      <c r="M12" s="18"/>
      <c r="N12" s="18"/>
      <c r="O12" s="18"/>
      <c r="P12" s="18"/>
      <c r="Q12" s="18"/>
    </row>
    <row r="13" spans="2:17" ht="15">
      <c r="B13" s="18"/>
      <c r="C13" s="18"/>
      <c r="D13" s="18"/>
      <c r="E13" s="18"/>
      <c r="F13" s="18"/>
      <c r="G13" s="18"/>
      <c r="H13" s="67"/>
      <c r="I13" s="67"/>
      <c r="J13" s="18"/>
      <c r="K13" s="18"/>
      <c r="L13" s="18"/>
      <c r="M13" s="18"/>
      <c r="N13" s="18"/>
      <c r="O13" s="18"/>
      <c r="P13" s="18"/>
      <c r="Q13" s="18"/>
    </row>
    <row r="14" spans="1:17" ht="18.75">
      <c r="A14" s="89"/>
      <c r="B14" s="89" t="s">
        <v>48</v>
      </c>
      <c r="C14" s="90"/>
      <c r="D14" s="91">
        <f>2160*SQRT(B42/((B45*B44)+(B43+B42)))</f>
        <v>329.07568610966547</v>
      </c>
      <c r="E14" s="75" t="s">
        <v>3</v>
      </c>
      <c r="F14" s="109" t="s">
        <v>49</v>
      </c>
      <c r="G14" s="109"/>
      <c r="H14" s="109"/>
      <c r="I14" s="18"/>
      <c r="J14" s="18"/>
      <c r="K14" s="18"/>
      <c r="L14" s="18"/>
      <c r="M14" s="18"/>
      <c r="N14" s="18"/>
      <c r="O14" s="18"/>
      <c r="P14" s="18"/>
      <c r="Q14" s="18"/>
    </row>
    <row r="15" spans="2:17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5">
      <c r="B16" s="20" t="s">
        <v>52</v>
      </c>
      <c r="C16" s="26"/>
      <c r="D16" s="20"/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 ht="15">
      <c r="B17" s="18" t="s">
        <v>50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ht="15">
      <c r="B18" s="18" t="s">
        <v>51</v>
      </c>
      <c r="C18" s="27"/>
      <c r="D18" s="28"/>
      <c r="E18" s="28"/>
      <c r="F18" s="27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5">
      <c r="B19" s="29" t="s">
        <v>53</v>
      </c>
      <c r="C19" s="29"/>
      <c r="D19" s="20"/>
      <c r="E19" s="20"/>
      <c r="F19" s="3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5">
      <c r="B20" s="29"/>
      <c r="C20" s="29"/>
      <c r="D20" s="20"/>
      <c r="E20" s="20"/>
      <c r="F20" s="3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5">
      <c r="B21" s="29" t="s">
        <v>54</v>
      </c>
      <c r="C21" s="29"/>
      <c r="D21" s="20"/>
      <c r="E21" s="20"/>
      <c r="F21" s="3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5">
      <c r="B22" s="18" t="s">
        <v>55</v>
      </c>
      <c r="C22" s="29"/>
      <c r="D22" s="20"/>
      <c r="E22" s="20"/>
      <c r="F22" s="3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5">
      <c r="B23" s="29"/>
      <c r="C23" s="29"/>
      <c r="D23" s="20"/>
      <c r="E23" s="20"/>
      <c r="F23" s="3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3:17" ht="15">
      <c r="C24" s="29"/>
      <c r="D24" s="20"/>
      <c r="E24" s="20"/>
      <c r="F24" s="3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5">
      <c r="B25" s="68"/>
      <c r="C25" s="29"/>
      <c r="D25" s="20"/>
      <c r="E25" s="20"/>
      <c r="F25" s="3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3:17" ht="15">
      <c r="C26" s="29"/>
      <c r="D26" s="20"/>
      <c r="E26" s="20"/>
      <c r="F26" s="3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15">
      <c r="B27" s="29"/>
      <c r="C27" s="29"/>
      <c r="D27" s="20"/>
      <c r="E27" s="20"/>
      <c r="F27" s="3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5">
      <c r="B28" s="29"/>
      <c r="C28" s="29"/>
      <c r="D28" s="20"/>
      <c r="E28" s="20"/>
      <c r="F28" s="3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5">
      <c r="B29" s="29"/>
      <c r="C29" s="29"/>
      <c r="D29" s="20"/>
      <c r="E29" s="20"/>
      <c r="F29" s="3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5">
      <c r="B30" s="29"/>
      <c r="C30" s="29"/>
      <c r="D30" s="20"/>
      <c r="E30" s="20"/>
      <c r="F30" s="3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5">
      <c r="B31" s="29"/>
      <c r="C31" s="29"/>
      <c r="D31" s="20"/>
      <c r="E31" s="20"/>
      <c r="F31" s="3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5">
      <c r="B32" s="29"/>
      <c r="C32" s="29"/>
      <c r="D32" s="20"/>
      <c r="E32" s="20"/>
      <c r="F32" s="3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5">
      <c r="B33" s="29"/>
      <c r="C33" s="29"/>
      <c r="D33" s="20"/>
      <c r="E33" s="20"/>
      <c r="F33" s="3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5">
      <c r="B34" s="29"/>
      <c r="C34" s="29"/>
      <c r="D34" s="20"/>
      <c r="E34" s="20"/>
      <c r="F34" s="3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5">
      <c r="B35" s="29"/>
      <c r="C35" s="29"/>
      <c r="D35" s="20"/>
      <c r="E35" s="20"/>
      <c r="F35" s="3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5">
      <c r="B36" s="29"/>
      <c r="C36" s="29"/>
      <c r="D36" s="20"/>
      <c r="E36" s="20"/>
      <c r="F36" s="3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15">
      <c r="B37" s="2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7.25">
      <c r="B38" s="31"/>
      <c r="C38" s="32"/>
      <c r="D38" s="32"/>
      <c r="E38" s="32"/>
      <c r="F38" s="3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5"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18"/>
      <c r="M39" s="18"/>
      <c r="N39" s="18"/>
      <c r="O39" s="18"/>
      <c r="P39" s="18"/>
      <c r="Q39" s="18"/>
    </row>
    <row r="40" spans="2:17" ht="15">
      <c r="B40" s="29"/>
      <c r="C40" s="29"/>
      <c r="D40" s="37"/>
      <c r="E40" s="37"/>
      <c r="F40" s="37"/>
      <c r="G40" s="37"/>
      <c r="H40" s="37"/>
      <c r="I40" s="37"/>
      <c r="J40" s="37"/>
      <c r="K40" s="37"/>
      <c r="L40" s="18"/>
      <c r="M40" s="18"/>
      <c r="N40" s="18"/>
      <c r="O40" s="18"/>
      <c r="P40" s="18"/>
      <c r="Q40" s="18"/>
    </row>
    <row r="41" spans="2:17" ht="15">
      <c r="B41" s="76" t="s">
        <v>57</v>
      </c>
      <c r="C41" s="29"/>
      <c r="D41" s="37"/>
      <c r="E41" s="37"/>
      <c r="F41" s="37"/>
      <c r="G41" s="37"/>
      <c r="H41" s="37"/>
      <c r="I41" s="37"/>
      <c r="J41" s="37"/>
      <c r="K41" s="37"/>
      <c r="L41" s="18"/>
      <c r="M41" s="18"/>
      <c r="N41" s="18"/>
      <c r="O41" s="18"/>
      <c r="P41" s="18"/>
      <c r="Q41" s="18"/>
    </row>
    <row r="42" spans="2:17" ht="15">
      <c r="B42" s="77">
        <f>+D7/25.4</f>
        <v>0.11811023622047245</v>
      </c>
      <c r="C42" s="29"/>
      <c r="D42" s="37"/>
      <c r="E42" s="37"/>
      <c r="F42" s="37"/>
      <c r="G42" s="37"/>
      <c r="H42" s="37"/>
      <c r="I42" s="37"/>
      <c r="J42" s="37"/>
      <c r="K42" s="37"/>
      <c r="L42" s="18"/>
      <c r="M42" s="18"/>
      <c r="N42" s="18"/>
      <c r="O42" s="18"/>
      <c r="P42" s="18"/>
      <c r="Q42" s="18"/>
    </row>
    <row r="43" spans="2:17" ht="15">
      <c r="B43" s="77">
        <f>+D8/25.4</f>
        <v>4.803149606299213</v>
      </c>
      <c r="C43" s="29"/>
      <c r="D43" s="37"/>
      <c r="E43" s="37"/>
      <c r="F43" s="37"/>
      <c r="G43" s="37"/>
      <c r="H43" s="37"/>
      <c r="I43" s="37"/>
      <c r="J43" s="37"/>
      <c r="K43" s="37"/>
      <c r="L43" s="18"/>
      <c r="M43" s="18"/>
      <c r="N43" s="18"/>
      <c r="O43" s="18"/>
      <c r="P43" s="18"/>
      <c r="Q43" s="18"/>
    </row>
    <row r="44" spans="2:17" ht="15">
      <c r="B44" s="77">
        <f>+D9/25.4</f>
        <v>0.35433070866141736</v>
      </c>
      <c r="C44" s="29"/>
      <c r="D44" s="37"/>
      <c r="E44" s="37"/>
      <c r="F44" s="37"/>
      <c r="G44" s="37"/>
      <c r="H44" s="37"/>
      <c r="I44" s="37"/>
      <c r="J44" s="37"/>
      <c r="K44" s="37"/>
      <c r="L44" s="18"/>
      <c r="M44" s="18"/>
      <c r="N44" s="18"/>
      <c r="O44" s="18"/>
      <c r="P44" s="18"/>
      <c r="Q44" s="18"/>
    </row>
    <row r="45" spans="2:17" ht="15">
      <c r="B45" s="78">
        <f>+B46*1.2</f>
        <v>0.47244094488188976</v>
      </c>
      <c r="C45" s="29"/>
      <c r="D45" s="37"/>
      <c r="E45" s="37"/>
      <c r="F45" s="37"/>
      <c r="G45" s="37"/>
      <c r="H45" s="37"/>
      <c r="I45" s="37"/>
      <c r="J45" s="37"/>
      <c r="K45" s="37"/>
      <c r="L45" s="18"/>
      <c r="M45" s="18"/>
      <c r="N45" s="18"/>
      <c r="O45" s="18"/>
      <c r="P45" s="18"/>
      <c r="Q45" s="18"/>
    </row>
    <row r="46" spans="2:17" ht="15">
      <c r="B46" s="77">
        <f>+D10/25.4</f>
        <v>0.3937007874015748</v>
      </c>
      <c r="C46" s="29"/>
      <c r="D46" s="37"/>
      <c r="E46" s="37"/>
      <c r="F46" s="37"/>
      <c r="G46" s="37"/>
      <c r="H46" s="37"/>
      <c r="I46" s="37"/>
      <c r="J46" s="37"/>
      <c r="K46" s="37"/>
      <c r="L46" s="18"/>
      <c r="M46" s="18"/>
      <c r="N46" s="18"/>
      <c r="O46" s="18"/>
      <c r="P46" s="18"/>
      <c r="Q46" s="18"/>
    </row>
    <row r="47" spans="2:17" ht="15">
      <c r="B47" s="29"/>
      <c r="C47" s="29"/>
      <c r="D47" s="37"/>
      <c r="E47" s="37"/>
      <c r="F47" s="37"/>
      <c r="G47" s="37"/>
      <c r="H47" s="37"/>
      <c r="I47" s="37"/>
      <c r="J47" s="37"/>
      <c r="K47" s="37"/>
      <c r="L47" s="18"/>
      <c r="M47" s="18"/>
      <c r="N47" s="18"/>
      <c r="O47" s="18"/>
      <c r="P47" s="18"/>
      <c r="Q47" s="18"/>
    </row>
    <row r="48" spans="2:17" ht="15">
      <c r="B48" s="29"/>
      <c r="C48" s="29"/>
      <c r="D48" s="37"/>
      <c r="E48" s="37"/>
      <c r="F48" s="37"/>
      <c r="G48" s="37"/>
      <c r="H48" s="37"/>
      <c r="I48" s="37"/>
      <c r="J48" s="37"/>
      <c r="K48" s="37"/>
      <c r="L48" s="18"/>
      <c r="M48" s="18"/>
      <c r="N48" s="18"/>
      <c r="O48" s="18"/>
      <c r="P48" s="18"/>
      <c r="Q48" s="18"/>
    </row>
    <row r="49" spans="2:17" ht="15">
      <c r="B49" s="29"/>
      <c r="C49" s="29"/>
      <c r="D49" s="37"/>
      <c r="E49" s="37"/>
      <c r="F49" s="37"/>
      <c r="G49" s="37"/>
      <c r="H49" s="37"/>
      <c r="I49" s="37"/>
      <c r="J49" s="37"/>
      <c r="K49" s="37"/>
      <c r="L49" s="18"/>
      <c r="M49" s="18"/>
      <c r="N49" s="18"/>
      <c r="O49" s="18"/>
      <c r="P49" s="18"/>
      <c r="Q49" s="18"/>
    </row>
    <row r="50" spans="2:17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7.25">
      <c r="B51" s="32"/>
      <c r="C51" s="38"/>
      <c r="D51" s="32"/>
      <c r="E51" s="32"/>
      <c r="F51" s="3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7.25">
      <c r="B52" s="38"/>
      <c r="C52" s="38"/>
      <c r="D52" s="38"/>
      <c r="E52" s="38"/>
      <c r="F52" s="3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5">
      <c r="B53" s="26"/>
      <c r="C53" s="26"/>
      <c r="D53" s="26"/>
      <c r="E53" s="26"/>
      <c r="F53" s="26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5">
      <c r="B54" s="26"/>
      <c r="C54" s="26"/>
      <c r="D54" s="26"/>
      <c r="E54" s="26"/>
      <c r="F54" s="26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5">
      <c r="B55" s="26"/>
      <c r="C55" s="26"/>
      <c r="D55" s="26"/>
      <c r="E55" s="26"/>
      <c r="F55" s="26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5">
      <c r="B57" s="26"/>
      <c r="C57" s="26"/>
      <c r="D57" s="26"/>
      <c r="E57" s="26"/>
      <c r="F57" s="26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5">
      <c r="B58" s="26"/>
      <c r="C58" s="26"/>
      <c r="D58" s="26"/>
      <c r="E58" s="26"/>
      <c r="F58" s="26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5">
      <c r="B59" s="26"/>
      <c r="C59" s="26"/>
      <c r="D59" s="26"/>
      <c r="E59" s="26"/>
      <c r="F59" s="26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5">
      <c r="B61" s="26"/>
      <c r="C61" s="26"/>
      <c r="D61" s="26"/>
      <c r="E61" s="26"/>
      <c r="F61" s="2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5">
      <c r="B62" s="26"/>
      <c r="C62" s="26"/>
      <c r="D62" s="26"/>
      <c r="E62" s="26"/>
      <c r="F62" s="26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6" ht="12.75">
      <c r="B63" s="39"/>
      <c r="C63" s="39"/>
      <c r="D63" s="39"/>
      <c r="E63" s="39"/>
      <c r="F63" s="39"/>
    </row>
    <row r="65" spans="2:6" ht="12.75">
      <c r="B65" s="39"/>
      <c r="C65" s="39"/>
      <c r="D65" s="39"/>
      <c r="E65" s="39"/>
      <c r="F65" s="39"/>
    </row>
    <row r="66" spans="2:6" ht="12.75">
      <c r="B66" s="39"/>
      <c r="C66" s="39"/>
      <c r="D66" s="39"/>
      <c r="E66" s="39"/>
      <c r="F66" s="39"/>
    </row>
    <row r="67" spans="2:6" ht="12.75">
      <c r="B67" s="39"/>
      <c r="C67" s="39"/>
      <c r="D67" s="39"/>
      <c r="E67" s="39"/>
      <c r="F67" s="39"/>
    </row>
    <row r="69" spans="2:6" ht="12.75">
      <c r="B69" s="39"/>
      <c r="C69" s="39"/>
      <c r="D69" s="39"/>
      <c r="E69" s="39"/>
      <c r="F69" s="39"/>
    </row>
    <row r="70" spans="2:6" ht="12.75">
      <c r="B70" s="39"/>
      <c r="C70" s="39"/>
      <c r="D70" s="39"/>
      <c r="E70" s="39"/>
      <c r="F70" s="39"/>
    </row>
    <row r="71" spans="2:6" ht="12.75">
      <c r="B71" s="39"/>
      <c r="C71" s="39"/>
      <c r="D71" s="39"/>
      <c r="E71" s="39"/>
      <c r="F71" s="39"/>
    </row>
  </sheetData>
  <mergeCells count="1">
    <mergeCell ref="F14:H14"/>
  </mergeCells>
  <printOptions/>
  <pageMargins left="0.75" right="0.75" top="1" bottom="1" header="0.5" footer="0.5"/>
  <pageSetup horizontalDpi="240" verticalDpi="24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AS34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16.140625" style="0" bestFit="1" customWidth="1"/>
    <col min="2" max="2" width="12.8515625" style="0" customWidth="1"/>
    <col min="3" max="3" width="12.00390625" style="0" bestFit="1" customWidth="1"/>
    <col min="4" max="4" width="13.421875" style="0" bestFit="1" customWidth="1"/>
    <col min="5" max="5" width="13.28125" style="0" bestFit="1" customWidth="1"/>
    <col min="6" max="6" width="12.57421875" style="0" bestFit="1" customWidth="1"/>
    <col min="7" max="7" width="22.57421875" style="0" customWidth="1"/>
    <col min="8" max="8" width="12.8515625" style="2" customWidth="1"/>
    <col min="9" max="10" width="6.7109375" style="2" bestFit="1" customWidth="1"/>
    <col min="11" max="11" width="6.7109375" style="2" customWidth="1"/>
    <col min="12" max="12" width="10.140625" style="0" bestFit="1" customWidth="1"/>
    <col min="13" max="13" width="9.140625" style="0" bestFit="1" customWidth="1"/>
    <col min="14" max="14" width="6.57421875" style="0" bestFit="1" customWidth="1"/>
    <col min="15" max="15" width="5.57421875" style="0" bestFit="1" customWidth="1"/>
    <col min="16" max="16" width="7.00390625" style="0" bestFit="1" customWidth="1"/>
    <col min="17" max="21" width="11.140625" style="0" bestFit="1" customWidth="1"/>
    <col min="22" max="22" width="4.00390625" style="0" bestFit="1" customWidth="1"/>
    <col min="23" max="44" width="3.00390625" style="0" bestFit="1" customWidth="1"/>
    <col min="45" max="45" width="4.00390625" style="0" bestFit="1" customWidth="1"/>
  </cols>
  <sheetData>
    <row r="1" spans="1:10" ht="22.5">
      <c r="A1" s="70"/>
      <c r="B1" s="74" t="s">
        <v>80</v>
      </c>
      <c r="C1" s="13"/>
      <c r="D1" s="13"/>
      <c r="E1" s="13"/>
      <c r="F1" s="13"/>
      <c r="G1" s="13"/>
      <c r="H1" s="13"/>
      <c r="I1" s="85"/>
      <c r="J1" s="85"/>
    </row>
    <row r="2" ht="12.75"/>
    <row r="3" spans="7:45" ht="12.75">
      <c r="G3" s="1"/>
      <c r="H3" s="110" t="s">
        <v>38</v>
      </c>
      <c r="I3" s="110"/>
      <c r="J3" s="110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" customFormat="1" ht="12.75">
      <c r="A4" s="107"/>
      <c r="B4" s="107"/>
      <c r="C4" s="107"/>
      <c r="D4" s="107"/>
      <c r="E4" s="107"/>
      <c r="F4" s="107"/>
      <c r="H4" s="3" t="s">
        <v>58</v>
      </c>
      <c r="I4" s="3" t="s">
        <v>10</v>
      </c>
      <c r="J4" s="3" t="s">
        <v>11</v>
      </c>
      <c r="K4" s="12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12.75">
      <c r="A5" s="108" t="s">
        <v>13</v>
      </c>
      <c r="B5" s="108" t="s">
        <v>11</v>
      </c>
      <c r="C5" s="108" t="s">
        <v>14</v>
      </c>
      <c r="D5" s="108" t="s">
        <v>15</v>
      </c>
      <c r="E5" s="108" t="s">
        <v>16</v>
      </c>
      <c r="F5" s="108" t="s">
        <v>17</v>
      </c>
      <c r="G5" s="10" t="s">
        <v>40</v>
      </c>
      <c r="H5" s="2">
        <v>4</v>
      </c>
      <c r="I5" s="2">
        <v>835</v>
      </c>
      <c r="J5" s="8">
        <f aca="true" t="shared" si="0" ref="J5:J12">I5/1000*H5</f>
        <v>3.34</v>
      </c>
      <c r="K5" s="63"/>
      <c r="L5" s="6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</row>
    <row r="6" spans="1:45" ht="12.75">
      <c r="A6" s="104">
        <v>16</v>
      </c>
      <c r="B6" s="105">
        <f>VLOOKUP(A6,H5:J12,3)</f>
        <v>12.336</v>
      </c>
      <c r="C6" s="104">
        <v>7</v>
      </c>
      <c r="D6" s="104">
        <f>SUM(B6:C6)</f>
        <v>19.336</v>
      </c>
      <c r="E6" s="104">
        <v>151</v>
      </c>
      <c r="F6" s="106">
        <f>E6/10</f>
        <v>15.1</v>
      </c>
      <c r="H6" s="2">
        <v>7</v>
      </c>
      <c r="I6" s="2">
        <v>835</v>
      </c>
      <c r="J6" s="8">
        <f t="shared" si="0"/>
        <v>5.845</v>
      </c>
      <c r="K6" s="63"/>
      <c r="L6" s="6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</row>
    <row r="7" spans="8:45" ht="12.75">
      <c r="H7" s="2">
        <v>10</v>
      </c>
      <c r="I7" s="2">
        <v>835</v>
      </c>
      <c r="J7" s="8">
        <f t="shared" si="0"/>
        <v>8.35</v>
      </c>
      <c r="K7" s="63"/>
      <c r="L7" s="6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</row>
    <row r="8" spans="7:45" ht="12.75">
      <c r="G8" s="2"/>
      <c r="H8" s="2">
        <v>12</v>
      </c>
      <c r="I8" s="2">
        <v>787</v>
      </c>
      <c r="J8" s="8">
        <f t="shared" si="0"/>
        <v>9.444</v>
      </c>
      <c r="K8" s="63"/>
      <c r="L8" s="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</row>
    <row r="9" spans="7:45" ht="12.75">
      <c r="G9" s="2"/>
      <c r="H9" s="2">
        <v>16</v>
      </c>
      <c r="I9" s="2">
        <v>771</v>
      </c>
      <c r="J9" s="8">
        <f t="shared" si="0"/>
        <v>12.336</v>
      </c>
      <c r="K9" s="63"/>
      <c r="L9" s="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</row>
    <row r="10" spans="8:45" ht="12.75">
      <c r="H10" s="2">
        <v>19</v>
      </c>
      <c r="I10" s="2">
        <v>771</v>
      </c>
      <c r="J10" s="8">
        <f t="shared" si="0"/>
        <v>14.649000000000001</v>
      </c>
      <c r="K10" s="63"/>
      <c r="L10" s="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8:45" ht="12.75">
      <c r="H11" s="2">
        <v>22</v>
      </c>
      <c r="I11" s="2">
        <v>771</v>
      </c>
      <c r="J11" s="8">
        <f t="shared" si="0"/>
        <v>16.962</v>
      </c>
      <c r="K11" s="63"/>
      <c r="L11" s="6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45" ht="18">
      <c r="A12" s="81"/>
      <c r="B12" s="81"/>
      <c r="C12" s="11"/>
      <c r="D12" s="82"/>
      <c r="E12" s="83"/>
      <c r="F12" s="80"/>
      <c r="G12" s="80"/>
      <c r="H12" s="2">
        <v>25</v>
      </c>
      <c r="I12" s="2">
        <v>754</v>
      </c>
      <c r="J12" s="8">
        <f t="shared" si="0"/>
        <v>18.85</v>
      </c>
      <c r="K12" s="63"/>
      <c r="L12" s="6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</row>
    <row r="13" spans="1:45" ht="18">
      <c r="A13" s="24" t="s">
        <v>39</v>
      </c>
      <c r="B13" s="24"/>
      <c r="C13" s="84">
        <f>600/SQRT(D6*(E6/10))</f>
        <v>35.11393153682965</v>
      </c>
      <c r="D13" s="25"/>
      <c r="E13" s="75"/>
      <c r="F13" s="86"/>
      <c r="G13" s="86"/>
      <c r="H13" s="85"/>
      <c r="I13" s="85"/>
      <c r="J13" s="85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1:45" ht="12.75"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1:45" ht="12.75"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1:45" ht="12.75"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1:45" ht="12.75">
      <c r="K17" s="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2.75">
      <c r="A18" s="68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1:45" ht="12.75"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1:45" ht="12.75"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1:45" ht="12.75"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8:45" s="1" customFormat="1" ht="12.75">
      <c r="H22" s="3"/>
      <c r="I22" s="3"/>
      <c r="J22" s="3"/>
      <c r="K22" s="12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1:45" ht="12.75">
      <c r="A23" t="s">
        <v>73</v>
      </c>
      <c r="G23" s="2"/>
      <c r="I23" s="8"/>
      <c r="J23" s="9"/>
      <c r="K23" s="64"/>
      <c r="L23" s="6"/>
      <c r="M23" s="62"/>
      <c r="N23" s="5"/>
      <c r="O23" s="5"/>
      <c r="P23" s="62"/>
      <c r="Q23" s="5"/>
      <c r="R23" s="62"/>
      <c r="S23" s="4"/>
      <c r="T23" s="61"/>
      <c r="U23" s="6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12.75">
      <c r="A24" t="s">
        <v>74</v>
      </c>
      <c r="G24" s="2"/>
      <c r="I24" s="8"/>
      <c r="J24" s="9"/>
      <c r="K24" s="64"/>
      <c r="L24" s="6"/>
      <c r="M24" s="62"/>
      <c r="N24" s="5"/>
      <c r="O24" s="5"/>
      <c r="P24" s="62"/>
      <c r="Q24" s="5"/>
      <c r="R24" s="62"/>
      <c r="S24" s="4"/>
      <c r="T24" s="61"/>
      <c r="U24" s="6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ht="12.75">
      <c r="A25" t="s">
        <v>75</v>
      </c>
      <c r="I25" s="8"/>
      <c r="J25" s="9"/>
      <c r="K25" s="64"/>
      <c r="L25" s="6"/>
      <c r="M25" s="62"/>
      <c r="N25" s="5"/>
      <c r="O25" s="5"/>
      <c r="P25" s="62"/>
      <c r="Q25" s="5"/>
      <c r="R25" s="62"/>
      <c r="S25" s="4"/>
      <c r="T25" s="61"/>
      <c r="U25" s="61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9:45" ht="12.75">
      <c r="I26" s="8"/>
      <c r="J26" s="9"/>
      <c r="K26" s="64"/>
      <c r="L26" s="6"/>
      <c r="M26" s="62"/>
      <c r="N26" s="5"/>
      <c r="O26" s="5"/>
      <c r="P26" s="62"/>
      <c r="Q26" s="5"/>
      <c r="R26" s="62"/>
      <c r="S26" s="4"/>
      <c r="T26" s="61"/>
      <c r="U26" s="6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2.75">
      <c r="A27" t="s">
        <v>76</v>
      </c>
      <c r="I27" s="8"/>
      <c r="J27" s="9"/>
      <c r="K27" s="64"/>
      <c r="L27" s="6"/>
      <c r="M27" s="62"/>
      <c r="N27" s="5"/>
      <c r="O27" s="5"/>
      <c r="P27" s="62"/>
      <c r="Q27" s="5"/>
      <c r="R27" s="62"/>
      <c r="S27" s="4"/>
      <c r="T27" s="61"/>
      <c r="U27" s="6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ht="12.75">
      <c r="A28" t="s">
        <v>77</v>
      </c>
      <c r="I28" s="8"/>
      <c r="J28" s="9"/>
      <c r="K28" s="64"/>
      <c r="L28" s="6"/>
      <c r="M28" s="62"/>
      <c r="N28" s="5"/>
      <c r="O28" s="5"/>
      <c r="P28" s="62"/>
      <c r="Q28" s="5"/>
      <c r="R28" s="62"/>
      <c r="S28" s="4"/>
      <c r="T28" s="61"/>
      <c r="U28" s="6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ht="12.75">
      <c r="A29" t="s">
        <v>78</v>
      </c>
      <c r="I29" s="8"/>
      <c r="J29" s="9"/>
      <c r="K29" s="64"/>
      <c r="L29" s="6"/>
      <c r="M29" s="62"/>
      <c r="N29" s="5"/>
      <c r="O29" s="5"/>
      <c r="P29" s="62"/>
      <c r="Q29" s="5"/>
      <c r="R29" s="62"/>
      <c r="S29" s="4"/>
      <c r="T29" s="61"/>
      <c r="U29" s="61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9:45" ht="12.75">
      <c r="I30" s="8"/>
      <c r="J30" s="9"/>
      <c r="K30" s="64"/>
      <c r="L30" s="6"/>
      <c r="M30" s="62"/>
      <c r="N30" s="5"/>
      <c r="O30" s="5"/>
      <c r="P30" s="62"/>
      <c r="Q30" s="5"/>
      <c r="R30" s="62"/>
      <c r="S30" s="4"/>
      <c r="T30" s="61"/>
      <c r="U30" s="6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ht="12.75">
      <c r="A31" t="s">
        <v>79</v>
      </c>
      <c r="K31" s="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1:45" ht="12.75">
      <c r="K32" s="7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ht="12.75">
      <c r="A33" t="s">
        <v>83</v>
      </c>
    </row>
    <row r="34" ht="12.75">
      <c r="A34" t="s">
        <v>82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1">
    <mergeCell ref="H3:J3"/>
  </mergeCells>
  <dataValidations count="1">
    <dataValidation type="list" allowBlank="1" showInputMessage="1" showErrorMessage="1" sqref="A6">
      <formula1>$H$5:$H$12</formula1>
    </dataValidation>
  </dataValidations>
  <printOptions/>
  <pageMargins left="0.75" right="0.75" top="1" bottom="1" header="0" footer="0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AO42"/>
  <sheetViews>
    <sheetView showGridLines="0" workbookViewId="0" topLeftCell="A1">
      <selection activeCell="C31" sqref="C31"/>
    </sheetView>
  </sheetViews>
  <sheetFormatPr defaultColWidth="11.421875" defaultRowHeight="12.75"/>
  <cols>
    <col min="1" max="1" width="20.57421875" style="40" bestFit="1" customWidth="1"/>
    <col min="2" max="2" width="12.421875" style="40" bestFit="1" customWidth="1"/>
    <col min="3" max="3" width="11.421875" style="40" customWidth="1"/>
    <col min="4" max="4" width="11.421875" style="42" customWidth="1"/>
    <col min="5" max="5" width="8.00390625" style="42" bestFit="1" customWidth="1"/>
    <col min="6" max="6" width="6.7109375" style="42" bestFit="1" customWidth="1"/>
    <col min="7" max="7" width="6.7109375" style="42" customWidth="1"/>
    <col min="8" max="8" width="10.140625" style="42" bestFit="1" customWidth="1"/>
    <col min="9" max="9" width="9.140625" style="42" bestFit="1" customWidth="1"/>
    <col min="10" max="10" width="6.57421875" style="42" bestFit="1" customWidth="1"/>
    <col min="11" max="11" width="5.57421875" style="42" bestFit="1" customWidth="1"/>
    <col min="12" max="12" width="7.00390625" style="42" bestFit="1" customWidth="1"/>
    <col min="13" max="17" width="11.140625" style="42" bestFit="1" customWidth="1"/>
    <col min="18" max="18" width="4.00390625" style="42" bestFit="1" customWidth="1"/>
    <col min="19" max="40" width="3.00390625" style="42" bestFit="1" customWidth="1"/>
    <col min="41" max="41" width="4.00390625" style="42" bestFit="1" customWidth="1"/>
    <col min="42" max="16384" width="11.421875" style="42" customWidth="1"/>
  </cols>
  <sheetData>
    <row r="1" spans="1:12" ht="22.5">
      <c r="A1" s="70"/>
      <c r="B1" s="74" t="s">
        <v>81</v>
      </c>
      <c r="C1" s="13"/>
      <c r="D1" s="13"/>
      <c r="E1" s="13"/>
      <c r="F1" s="13"/>
      <c r="G1" s="13"/>
      <c r="H1" s="13"/>
      <c r="I1" s="85"/>
      <c r="J1" s="85"/>
      <c r="K1" s="92"/>
      <c r="L1" s="92"/>
    </row>
    <row r="2" spans="1:2" ht="12.75">
      <c r="A2" s="65" t="s">
        <v>7</v>
      </c>
      <c r="B2" s="66">
        <v>22</v>
      </c>
    </row>
    <row r="3" spans="1:2" ht="12.75">
      <c r="A3" s="65" t="s">
        <v>8</v>
      </c>
      <c r="B3" s="52">
        <f>332*SQRT(1+(B2/273))</f>
        <v>345.1181249174261</v>
      </c>
    </row>
    <row r="5" spans="1:4" ht="12.75">
      <c r="A5" s="112" t="s">
        <v>26</v>
      </c>
      <c r="B5" s="113"/>
      <c r="C5" s="113"/>
      <c r="D5" s="114"/>
    </row>
    <row r="6" spans="3:4" ht="12.75">
      <c r="C6" s="58" t="s">
        <v>4</v>
      </c>
      <c r="D6" s="98" t="s">
        <v>5</v>
      </c>
    </row>
    <row r="7" spans="1:8" ht="12.75">
      <c r="A7" s="40" t="s">
        <v>6</v>
      </c>
      <c r="B7" s="40">
        <v>1000</v>
      </c>
      <c r="C7" s="53">
        <v>88</v>
      </c>
      <c r="D7" s="99">
        <f>C7/100</f>
        <v>0.88</v>
      </c>
      <c r="H7" s="47"/>
    </row>
    <row r="8" spans="1:8" ht="12.75">
      <c r="A8" s="40" t="s">
        <v>0</v>
      </c>
      <c r="B8" s="40">
        <v>1000</v>
      </c>
      <c r="C8" s="53">
        <v>63</v>
      </c>
      <c r="D8" s="99">
        <f>C8/100</f>
        <v>0.63</v>
      </c>
      <c r="H8" s="47"/>
    </row>
    <row r="9" spans="1:41" ht="12.75">
      <c r="A9" s="40" t="s">
        <v>30</v>
      </c>
      <c r="B9" s="40">
        <v>100</v>
      </c>
      <c r="C9" s="53">
        <f>B9/10</f>
        <v>10</v>
      </c>
      <c r="D9" s="99">
        <f>C9/100</f>
        <v>0.1</v>
      </c>
      <c r="E9" s="79"/>
      <c r="F9" s="43"/>
      <c r="G9" s="43"/>
      <c r="H9" s="48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0" t="s">
        <v>27</v>
      </c>
      <c r="B10" s="40">
        <v>4</v>
      </c>
      <c r="C10" s="54">
        <f>B10/10</f>
        <v>0.4</v>
      </c>
      <c r="D10" s="99">
        <f>C10/100</f>
        <v>0.004</v>
      </c>
      <c r="F10" s="43"/>
      <c r="G10" s="43"/>
      <c r="H10" s="48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0" t="s">
        <v>31</v>
      </c>
      <c r="C11" s="54">
        <f>C10+(0.8*C20)</f>
        <v>0.8</v>
      </c>
      <c r="D11" s="54">
        <f>D10+(0.8*D20)</f>
        <v>0.008</v>
      </c>
      <c r="F11" s="43"/>
      <c r="G11" s="43"/>
      <c r="H11" s="48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2:41" ht="12.75">
      <c r="B12" s="41"/>
      <c r="C12" s="59" t="s">
        <v>23</v>
      </c>
      <c r="D12" s="58" t="s">
        <v>24</v>
      </c>
      <c r="F12" s="43"/>
      <c r="G12" s="43"/>
      <c r="H12" s="48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51" t="s">
        <v>32</v>
      </c>
      <c r="B13" s="51"/>
      <c r="C13" s="56">
        <f>C7*C8</f>
        <v>5544</v>
      </c>
      <c r="D13" s="56">
        <f>D7*D8</f>
        <v>0.5544</v>
      </c>
      <c r="F13" s="43"/>
      <c r="G13" s="43"/>
      <c r="H13" s="4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3:41" ht="12.75">
      <c r="C14" s="54"/>
      <c r="D14" s="54"/>
      <c r="F14" s="43"/>
      <c r="G14" s="43"/>
      <c r="H14" s="4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3:41" ht="12.75">
      <c r="C15" s="58" t="s">
        <v>25</v>
      </c>
      <c r="D15" s="58" t="s">
        <v>2</v>
      </c>
      <c r="F15" s="43" t="s">
        <v>59</v>
      </c>
      <c r="G15" s="43"/>
      <c r="H15" s="48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ht="12.75">
      <c r="A16" s="51" t="s">
        <v>12</v>
      </c>
      <c r="B16" s="51"/>
      <c r="C16" s="56">
        <f>C7*C8*C9</f>
        <v>55440</v>
      </c>
      <c r="D16" s="56">
        <f>D7*D8*D9</f>
        <v>0.05544</v>
      </c>
      <c r="F16" s="43" t="s">
        <v>60</v>
      </c>
      <c r="G16" s="43"/>
      <c r="H16" s="4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3:41" ht="12.75">
      <c r="C17" s="54"/>
      <c r="D17" s="100"/>
      <c r="F17" s="43" t="s">
        <v>61</v>
      </c>
      <c r="G17" s="43"/>
      <c r="H17" s="48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2.75">
      <c r="A18" s="115" t="s">
        <v>34</v>
      </c>
      <c r="B18" s="116"/>
      <c r="C18" s="116"/>
      <c r="D18" s="116"/>
      <c r="F18" s="42" t="s">
        <v>62</v>
      </c>
      <c r="G18" s="43"/>
      <c r="H18" s="48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3:4" ht="12.75">
      <c r="C19" s="58" t="s">
        <v>4</v>
      </c>
      <c r="D19" s="98" t="s">
        <v>5</v>
      </c>
    </row>
    <row r="20" spans="1:6" ht="12.75">
      <c r="A20" s="40" t="s">
        <v>1</v>
      </c>
      <c r="B20" s="40">
        <v>5</v>
      </c>
      <c r="C20" s="53">
        <f>B20/10</f>
        <v>0.5</v>
      </c>
      <c r="D20" s="54">
        <f>B20/1000</f>
        <v>0.005</v>
      </c>
      <c r="F20" s="42" t="s">
        <v>63</v>
      </c>
    </row>
    <row r="21" spans="3:6" ht="12.75">
      <c r="C21" s="54"/>
      <c r="D21" s="54"/>
      <c r="F21" s="42" t="s">
        <v>64</v>
      </c>
    </row>
    <row r="22" spans="3:6" ht="12.75">
      <c r="C22" s="58" t="s">
        <v>23</v>
      </c>
      <c r="D22" s="58" t="s">
        <v>24</v>
      </c>
      <c r="F22" s="42" t="s">
        <v>65</v>
      </c>
    </row>
    <row r="23" spans="1:4" ht="12.75">
      <c r="A23" s="51" t="s">
        <v>33</v>
      </c>
      <c r="B23" s="50"/>
      <c r="C23" s="57">
        <f>PI()*POWER(C20/2,2)</f>
        <v>0.19634954084936207</v>
      </c>
      <c r="D23" s="101">
        <f>PI()*POWER(D20/2,2)</f>
        <v>1.9634954084936207E-05</v>
      </c>
    </row>
    <row r="24" spans="2:6" ht="12.75">
      <c r="B24" s="41"/>
      <c r="C24" s="55"/>
      <c r="D24" s="102"/>
      <c r="F24" s="42" t="s">
        <v>66</v>
      </c>
    </row>
    <row r="25" spans="3:6" ht="12.75">
      <c r="C25" s="58" t="s">
        <v>29</v>
      </c>
      <c r="D25" s="58" t="s">
        <v>29</v>
      </c>
      <c r="F25" s="42" t="s">
        <v>67</v>
      </c>
    </row>
    <row r="26" spans="1:4" ht="12.75">
      <c r="A26" s="40" t="s">
        <v>35</v>
      </c>
      <c r="C26" s="54">
        <v>7</v>
      </c>
      <c r="D26" s="54">
        <f>C26</f>
        <v>7</v>
      </c>
    </row>
    <row r="27" spans="3:6" ht="12.75">
      <c r="C27" s="54"/>
      <c r="D27" s="54"/>
      <c r="F27" s="42" t="s">
        <v>68</v>
      </c>
    </row>
    <row r="28" spans="3:6" ht="12.75">
      <c r="C28" s="58" t="s">
        <v>23</v>
      </c>
      <c r="D28" s="58" t="s">
        <v>24</v>
      </c>
      <c r="F28" s="42" t="s">
        <v>72</v>
      </c>
    </row>
    <row r="29" spans="1:4" ht="12.75">
      <c r="A29" s="51" t="s">
        <v>36</v>
      </c>
      <c r="B29" s="50"/>
      <c r="C29" s="57">
        <f>(C26*C23)</f>
        <v>1.3744467859455345</v>
      </c>
      <c r="D29" s="101">
        <f>(D26*D23)</f>
        <v>0.00013744467859455345</v>
      </c>
    </row>
    <row r="30" spans="3:6" ht="12.75">
      <c r="C30" s="54"/>
      <c r="D30" s="103"/>
      <c r="F30" s="42" t="s">
        <v>69</v>
      </c>
    </row>
    <row r="31" spans="1:6" ht="12.75">
      <c r="A31" s="51" t="s">
        <v>37</v>
      </c>
      <c r="B31" s="50"/>
      <c r="C31" s="57">
        <f>((C29)*100)/C13</f>
        <v>0.02479160869310127</v>
      </c>
      <c r="D31" s="57">
        <f>((D29)*100)/D13</f>
        <v>0.02479160869310127</v>
      </c>
      <c r="F31" s="45" t="s">
        <v>70</v>
      </c>
    </row>
    <row r="32" spans="3:17" ht="12.75">
      <c r="C32" s="54"/>
      <c r="D32" s="100"/>
      <c r="E32" s="43"/>
      <c r="F32" s="45" t="s">
        <v>71</v>
      </c>
      <c r="G32" s="45"/>
      <c r="H32" s="43"/>
      <c r="I32" s="46"/>
      <c r="J32" s="45"/>
      <c r="K32" s="45"/>
      <c r="L32" s="46"/>
      <c r="M32" s="45"/>
      <c r="N32" s="46"/>
      <c r="P32" s="44"/>
      <c r="Q32" s="44"/>
    </row>
    <row r="33" spans="1:17" ht="22.5" customHeight="1">
      <c r="A33" s="111" t="s">
        <v>28</v>
      </c>
      <c r="B33" s="111"/>
      <c r="C33" s="93">
        <f>(B3/(2*PI()))*SQRT((D29/D13)/(D11*D9))</f>
        <v>30.57702726788932</v>
      </c>
      <c r="D33" s="94"/>
      <c r="E33" s="95"/>
      <c r="F33" s="96"/>
      <c r="G33" s="96"/>
      <c r="H33" s="95"/>
      <c r="I33" s="97"/>
      <c r="J33" s="96"/>
      <c r="K33" s="96"/>
      <c r="L33" s="97"/>
      <c r="M33" s="45"/>
      <c r="N33" s="46"/>
      <c r="P33" s="44"/>
      <c r="Q33" s="44"/>
    </row>
    <row r="34" spans="4:17" ht="12.75">
      <c r="D34" s="40"/>
      <c r="E34" s="43"/>
      <c r="F34" s="45"/>
      <c r="G34" s="45"/>
      <c r="H34" s="43"/>
      <c r="I34" s="46"/>
      <c r="J34" s="45"/>
      <c r="K34" s="45"/>
      <c r="L34" s="46"/>
      <c r="M34" s="45"/>
      <c r="N34" s="46"/>
      <c r="P34" s="44"/>
      <c r="Q34" s="44"/>
    </row>
    <row r="35" spans="4:17" ht="12.75">
      <c r="D35" s="40"/>
      <c r="E35" s="43"/>
      <c r="F35" s="45"/>
      <c r="G35" s="45"/>
      <c r="H35" s="43"/>
      <c r="I35" s="46"/>
      <c r="J35" s="45"/>
      <c r="K35" s="45"/>
      <c r="L35" s="46"/>
      <c r="M35" s="45"/>
      <c r="N35" s="46"/>
      <c r="P35" s="44"/>
      <c r="Q35" s="44"/>
    </row>
    <row r="36" spans="4:17" ht="12.75">
      <c r="D36" s="40"/>
      <c r="E36" s="43"/>
      <c r="F36" s="45"/>
      <c r="G36" s="45"/>
      <c r="H36" s="43"/>
      <c r="I36" s="46"/>
      <c r="J36" s="45"/>
      <c r="K36" s="45"/>
      <c r="L36" s="46"/>
      <c r="M36" s="45"/>
      <c r="N36" s="46"/>
      <c r="P36" s="44"/>
      <c r="Q36" s="44"/>
    </row>
    <row r="37" spans="4:17" ht="12.75">
      <c r="D37" s="40"/>
      <c r="E37" s="43"/>
      <c r="F37" s="45"/>
      <c r="G37" s="45"/>
      <c r="H37" s="43"/>
      <c r="I37" s="46"/>
      <c r="J37" s="45"/>
      <c r="K37" s="45"/>
      <c r="L37" s="46"/>
      <c r="M37" s="45"/>
      <c r="N37" s="46"/>
      <c r="P37" s="44"/>
      <c r="Q37" s="44"/>
    </row>
    <row r="38" spans="5:17" ht="12.75">
      <c r="E38" s="43"/>
      <c r="F38" s="45"/>
      <c r="G38" s="45"/>
      <c r="H38" s="43"/>
      <c r="I38" s="46"/>
      <c r="J38" s="45"/>
      <c r="K38" s="45"/>
      <c r="L38" s="46"/>
      <c r="M38" s="45"/>
      <c r="N38" s="46"/>
      <c r="P38" s="44"/>
      <c r="Q38" s="44"/>
    </row>
    <row r="39" spans="2:17" ht="12.75">
      <c r="B39" s="49"/>
      <c r="C39" s="49"/>
      <c r="D39" s="49"/>
      <c r="E39" s="43"/>
      <c r="F39" s="45"/>
      <c r="G39" s="45"/>
      <c r="H39" s="43"/>
      <c r="I39" s="46"/>
      <c r="J39" s="45"/>
      <c r="K39" s="45"/>
      <c r="L39" s="46"/>
      <c r="M39" s="45"/>
      <c r="N39" s="46"/>
      <c r="P39" s="44"/>
      <c r="Q39" s="44"/>
    </row>
    <row r="40" spans="5:17" ht="12.75">
      <c r="E40" s="43"/>
      <c r="F40" s="45"/>
      <c r="G40" s="45"/>
      <c r="H40" s="43"/>
      <c r="I40" s="46"/>
      <c r="J40" s="45"/>
      <c r="K40" s="45"/>
      <c r="L40" s="46"/>
      <c r="M40" s="45"/>
      <c r="N40" s="46"/>
      <c r="P40" s="44"/>
      <c r="Q40" s="44"/>
    </row>
    <row r="41" spans="5:17" ht="12.75">
      <c r="E41" s="43"/>
      <c r="F41" s="45"/>
      <c r="G41" s="45"/>
      <c r="H41" s="43"/>
      <c r="I41" s="46"/>
      <c r="J41" s="45"/>
      <c r="K41" s="45"/>
      <c r="L41" s="46"/>
      <c r="M41" s="45"/>
      <c r="N41" s="46"/>
      <c r="P41" s="44"/>
      <c r="Q41" s="44"/>
    </row>
    <row r="42" spans="5:17" ht="12.75">
      <c r="E42" s="43"/>
      <c r="F42" s="45"/>
      <c r="G42" s="45"/>
      <c r="H42" s="43"/>
      <c r="I42" s="46"/>
      <c r="J42" s="45"/>
      <c r="K42" s="45"/>
      <c r="L42" s="46"/>
      <c r="M42" s="45"/>
      <c r="N42" s="46"/>
      <c r="P42" s="44"/>
      <c r="Q42" s="44"/>
    </row>
  </sheetData>
  <mergeCells count="3">
    <mergeCell ref="A33:B33"/>
    <mergeCell ref="A5:D5"/>
    <mergeCell ref="A18:D18"/>
  </mergeCells>
  <printOptions/>
  <pageMargins left="0.75" right="0.75" top="1" bottom="1" header="0" footer="0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ADRODRIGUEZ</dc:creator>
  <cp:keywords/>
  <dc:description/>
  <cp:lastModifiedBy>MERLIN</cp:lastModifiedBy>
  <dcterms:created xsi:type="dcterms:W3CDTF">2001-01-31T09:30:39Z</dcterms:created>
  <dcterms:modified xsi:type="dcterms:W3CDTF">2003-11-27T22:49:47Z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